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2840" windowHeight="1050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'план'!$A$1:$F$80</definedName>
  </definedNames>
  <calcPr fullCalcOnLoad="1"/>
</workbook>
</file>

<file path=xl/sharedStrings.xml><?xml version="1.0" encoding="utf-8"?>
<sst xmlns="http://schemas.openxmlformats.org/spreadsheetml/2006/main" count="264" uniqueCount="153">
  <si>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</si>
  <si>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</si>
  <si>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</si>
  <si>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</si>
  <si>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</si>
  <si>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</si>
  <si>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</si>
  <si>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</si>
  <si>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</si>
  <si>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</si>
  <si>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</si>
  <si>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</si>
  <si>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</si>
  <si>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</si>
  <si>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</si>
  <si>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</si>
  <si>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</si>
  <si>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</si>
  <si>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</si>
  <si>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</si>
  <si>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</si>
  <si>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</si>
  <si>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</si>
  <si>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</si>
  <si>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</si>
  <si>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</si>
  <si>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</si>
  <si>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</si>
  <si>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</si>
  <si>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</si>
  <si>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</si>
  <si>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</si>
  <si>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</si>
  <si>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</si>
  <si>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</si>
  <si>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</si>
  <si>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</si>
  <si>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</si>
  <si>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</si>
  <si>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</si>
  <si>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</si>
  <si>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</si>
  <si>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</si>
  <si>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</si>
  <si>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</si>
  <si>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</si>
  <si>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</si>
  <si>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</si>
  <si>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</si>
  <si>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</si>
  <si>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</si>
  <si>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</si>
  <si>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</si>
  <si>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</si>
  <si>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</si>
  <si>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</si>
  <si>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</si>
  <si>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</si>
  <si>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</si>
  <si>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</si>
  <si>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</si>
  <si>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40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</si>
  <si>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</si>
  <si>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</si>
  <si>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</si>
  <si>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</si>
  <si>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</si>
  <si>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</si>
  <si>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</si>
  <si>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</si>
  <si>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</si>
  <si>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</si>
  <si>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</si>
  <si>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</si>
  <si>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</si>
  <si>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</si>
  <si>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</si>
  <si>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</si>
  <si>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</si>
  <si>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</si>
  <si>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</si>
  <si>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</si>
  <si>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</si>
  <si>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</si>
  <si>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</si>
  <si>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 xml:space="preserve">Очистка козырьков лоджий 9-го этажа от снега толщиной слоя до 50 см                                                                                                                                                           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</si>
  <si>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</si>
  <si>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</si>
  <si>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</si>
  <si>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</si>
  <si>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</si>
  <si>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</si>
  <si>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</si>
  <si>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со спинками</t>
  </si>
  <si>
    <t>шт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</si>
  <si>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</si>
  <si>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</si>
  <si>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</si>
  <si>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</si>
  <si>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</si>
  <si>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</si>
  <si>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</si>
  <si>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</si>
  <si>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</si>
  <si>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</si>
  <si>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</si>
  <si>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</si>
  <si>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</si>
  <si>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</si>
  <si>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</si>
  <si>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</si>
  <si>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</si>
  <si>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</si>
  <si>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</si>
  <si>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</si>
  <si>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</si>
  <si>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</si>
  <si>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</si>
  <si>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</si>
  <si>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</si>
  <si>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</si>
  <si>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2.3 Работы по содержанию и ремонту лифта (лифтов) в МКД</t>
  </si>
  <si>
    <t>Очистка подъездных козырьков от снега толщ. слоя до 50 см</t>
  </si>
  <si>
    <t xml:space="preserve">Ремонт рулонной кровли: смена покрытия из наплавляемых материалов в 1 слой 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</si>
  <si>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</si>
  <si>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</si>
  <si>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</si>
  <si>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</si>
  <si>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</si>
  <si>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</si>
  <si>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</si>
  <si>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</si>
  <si>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</si>
  <si>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</si>
  <si>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</si>
  <si>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Победы, дом 40 </t>
    </r>
  </si>
  <si>
    <r>
      <t>Окраска металлических урн (S=0,7м</t>
    </r>
    <r>
      <rPr>
        <sz val="11"/>
        <rFont val="Calibri"/>
        <family val="2"/>
      </rPr>
      <t>²</t>
    </r>
    <r>
      <rPr>
        <sz val="11"/>
        <rFont val="Times New Roman"/>
        <family val="1"/>
      </rPr>
      <t>)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</si>
  <si>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</si>
  <si>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</si>
  <si>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</si>
  <si>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</si>
  <si>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</si>
  <si>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</si>
  <si>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 xml:space="preserve">Ремонт  подъезда: 9 этаж </t>
  </si>
  <si>
    <t xml:space="preserve">Ведущий инженер ООО "Партнер"  </t>
  </si>
  <si>
    <t>Представитель собственников жилых помещений</t>
  </si>
  <si>
    <t>Ежедневное обслуживание лифтов в многоквартирных домах высотой  9 этажей</t>
  </si>
  <si>
    <t>лифт</t>
  </si>
  <si>
    <t>Периодический осмотр исправности состояния кабины лифта с проверкой диспетчерской связи и точности остановок, осмотр исправности автоматических замков дверей шахты, осмотр санитарного состояния кабины лифта и приямка шахты (1 раз в месяц)</t>
  </si>
  <si>
    <t>Техническое обслуживание лифтового оборудования с проверкой работы всех систем и устранением мелких неисправностей (1 раз в 3 месяца)</t>
  </si>
  <si>
    <t>Периодическое освидетельствование (1 раз в год)</t>
  </si>
  <si>
    <t>Аварийное обслуживание лифтов</t>
  </si>
  <si>
    <t>Текущий ремонт лифтов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</si>
</sst>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right" vertical="center" wrapText="1" indent="2"/>
    </xf>
    <xf numFmtId="165" fontId="3" fillId="34" borderId="10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top" wrapText="1" indent="3"/>
    </xf>
    <xf numFmtId="2" fontId="4" fillId="34" borderId="1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/>
    </xf>
    <xf numFmtId="165" fontId="3" fillId="34" borderId="12" xfId="0" applyNumberFormat="1" applyFont="1" applyFill="1" applyBorder="1" applyAlignment="1">
      <alignment horizontal="right" vertical="center" indent="2"/>
    </xf>
    <xf numFmtId="0" fontId="3" fillId="34" borderId="12" xfId="0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F22" sqref="F2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80" t="s">
        <v>60</v>
      </c>
      <c r="B1" s="80"/>
      <c r="C1" s="80"/>
      <c r="D1" s="80"/>
      <c r="E1" s="80"/>
    </row>
    <row r="2" spans="1:5" ht="7.5" customHeight="1">
      <c r="A2" s="1"/>
      <c r="B2" s="1"/>
      <c r="C2" s="1"/>
      <c r="D2" s="1"/>
      <c r="E2" s="1"/>
    </row>
    <row r="3" spans="1:5" ht="14.25">
      <c r="A3" s="81" t="s">
        <v>61</v>
      </c>
      <c r="B3" s="81"/>
      <c r="C3" s="81"/>
      <c r="D3" s="81"/>
      <c r="E3" s="81"/>
    </row>
    <row r="4" spans="1:5" ht="14.25">
      <c r="A4" s="82" t="s">
        <v>0</v>
      </c>
      <c r="B4" s="82"/>
      <c r="C4" s="82"/>
      <c r="D4" s="82"/>
      <c r="E4" s="82"/>
    </row>
    <row r="5" spans="1:5" ht="14.25">
      <c r="A5" s="2" t="s">
        <v>1</v>
      </c>
      <c r="B5" s="2" t="s">
        <v>2</v>
      </c>
      <c r="C5" s="2" t="s">
        <v>3</v>
      </c>
      <c r="D5" s="83" t="s">
        <v>4</v>
      </c>
      <c r="E5" s="84"/>
    </row>
    <row r="6" spans="1:5" ht="15">
      <c r="A6" s="3" t="s">
        <v>5</v>
      </c>
      <c r="B6" s="4" t="s">
        <v>6</v>
      </c>
      <c r="C6" s="5" t="s">
        <v>7</v>
      </c>
      <c r="D6" s="76">
        <v>43466</v>
      </c>
      <c r="E6" s="77"/>
    </row>
    <row r="7" spans="1:5" ht="15">
      <c r="A7" s="3" t="s">
        <v>8</v>
      </c>
      <c r="B7" s="4" t="s">
        <v>9</v>
      </c>
      <c r="C7" s="5" t="s">
        <v>7</v>
      </c>
      <c r="D7" s="72" t="s">
        <v>58</v>
      </c>
      <c r="E7" s="73"/>
    </row>
    <row r="8" spans="1:5" ht="15">
      <c r="A8" s="8" t="s">
        <v>10</v>
      </c>
      <c r="B8" s="7" t="s">
        <v>11</v>
      </c>
      <c r="C8" s="9" t="s">
        <v>12</v>
      </c>
      <c r="D8" s="78">
        <f>3440.3*12*4.07</f>
        <v>168024.25200000004</v>
      </c>
      <c r="E8" s="79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3440.3*12*1.55</f>
        <v>63989.58000000001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3440.3*12*0.12</f>
        <v>4954.032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3440.3*12*1.1</f>
        <v>45411.960000000014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3440.3*12*0.73</f>
        <v>30137.028000000002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3440.3*12*0.57</f>
        <v>23531.652000000002</v>
      </c>
    </row>
    <row r="15" spans="1:5" ht="15">
      <c r="A15" s="3" t="s">
        <v>13</v>
      </c>
      <c r="B15" s="4" t="s">
        <v>6</v>
      </c>
      <c r="C15" s="5" t="s">
        <v>7</v>
      </c>
      <c r="D15" s="76">
        <v>43466</v>
      </c>
      <c r="E15" s="77"/>
    </row>
    <row r="16" spans="1:5" ht="45" customHeight="1">
      <c r="A16" s="3" t="s">
        <v>14</v>
      </c>
      <c r="B16" s="4" t="s">
        <v>9</v>
      </c>
      <c r="C16" s="5" t="s">
        <v>7</v>
      </c>
      <c r="D16" s="72" t="s">
        <v>57</v>
      </c>
      <c r="E16" s="73"/>
    </row>
    <row r="17" spans="1:5" ht="15">
      <c r="A17" s="8" t="s">
        <v>15</v>
      </c>
      <c r="B17" s="7" t="s">
        <v>11</v>
      </c>
      <c r="C17" s="9" t="s">
        <v>12</v>
      </c>
      <c r="D17" s="74">
        <f>SUM(E19:E24)</f>
        <v>172565.44800000003</v>
      </c>
      <c r="E17" s="75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3440.3*12*0.9</f>
        <v>37155.240000000005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3440.3*12*1.79</f>
        <v>73897.64400000001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3440.3*12*0.44</f>
        <v>18164.784000000003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3440.3*12*0.09</f>
        <v>3715.5240000000003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3440.3*12*0.9</f>
        <v>37155.240000000005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3440.3*12*0.06</f>
        <v>2477.016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359580.1560000001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3440.3*12*0.62</f>
        <v>25595.832000000002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3440.3*12*4.19</f>
        <v>172978.28400000004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3440.3*12*3.9</f>
        <v>161006.04</v>
      </c>
    </row>
    <row r="33" ht="12.75">
      <c r="E33" s="13">
        <f>SUM(E27,D17,D8)</f>
        <v>700169.8560000001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="80" zoomScaleNormal="80" zoomScaleSheetLayoutView="80" zoomScalePageLayoutView="0" workbookViewId="0" topLeftCell="A63">
      <selection activeCell="F67" sqref="F67:F71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6.75390625" style="19" customWidth="1"/>
    <col min="7" max="7" width="13.625" style="19" customWidth="1"/>
    <col min="8" max="16384" width="8.875" style="19" customWidth="1"/>
  </cols>
  <sheetData>
    <row r="1" spans="1:6" ht="18.75">
      <c r="A1" s="85" t="s">
        <v>141</v>
      </c>
      <c r="B1" s="85"/>
      <c r="C1" s="85"/>
      <c r="D1" s="85"/>
      <c r="E1" s="85"/>
      <c r="F1" s="85"/>
    </row>
    <row r="2" spans="1:6" ht="15">
      <c r="A2" s="86" t="s">
        <v>133</v>
      </c>
      <c r="B2" s="86"/>
      <c r="C2" s="86"/>
      <c r="D2" s="86"/>
      <c r="E2" s="86"/>
      <c r="F2" s="86"/>
    </row>
    <row r="3" spans="1:6" ht="19.5">
      <c r="A3" s="86" t="s">
        <v>135</v>
      </c>
      <c r="B3" s="86"/>
      <c r="C3" s="86"/>
      <c r="D3" s="86"/>
      <c r="E3" s="86"/>
      <c r="F3" s="86"/>
    </row>
    <row r="4" ht="9.75" customHeight="1">
      <c r="A4" s="20"/>
    </row>
    <row r="5" spans="1:6" ht="15">
      <c r="A5" s="41" t="s">
        <v>134</v>
      </c>
      <c r="D5" s="87" t="s">
        <v>142</v>
      </c>
      <c r="E5" s="87"/>
      <c r="F5" s="87"/>
    </row>
    <row r="6" ht="15">
      <c r="A6" s="20"/>
    </row>
    <row r="7" spans="1:6" ht="121.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97</v>
      </c>
      <c r="B8" s="23">
        <v>3451</v>
      </c>
      <c r="C8" s="37">
        <v>12</v>
      </c>
      <c r="D8" s="24" t="s">
        <v>68</v>
      </c>
      <c r="E8" s="25">
        <f>E9+E10+E22+E25+E44</f>
        <v>13.194736308316433</v>
      </c>
      <c r="F8" s="26">
        <f>F9+F10+F22+F25+F44</f>
        <v>546420.42</v>
      </c>
    </row>
    <row r="9" spans="1:6" s="54" customFormat="1" ht="19.5" customHeight="1" outlineLevel="1">
      <c r="A9" s="48" t="s">
        <v>98</v>
      </c>
      <c r="B9" s="49">
        <f>B8</f>
        <v>3451</v>
      </c>
      <c r="C9" s="50">
        <v>12</v>
      </c>
      <c r="D9" s="51" t="s">
        <v>7</v>
      </c>
      <c r="E9" s="52">
        <v>3.01</v>
      </c>
      <c r="F9" s="53">
        <f>ROUND(B9*C9*E9,2)</f>
        <v>124650.12</v>
      </c>
    </row>
    <row r="10" spans="1:6" s="55" customFormat="1" ht="46.5" customHeight="1" outlineLevel="1">
      <c r="A10" s="48" t="s">
        <v>99</v>
      </c>
      <c r="B10" s="49">
        <f>B8</f>
        <v>3451</v>
      </c>
      <c r="C10" s="50" t="s">
        <v>7</v>
      </c>
      <c r="D10" s="51" t="s">
        <v>7</v>
      </c>
      <c r="E10" s="52">
        <f>F10/B10/12</f>
        <v>3.9936774364918395</v>
      </c>
      <c r="F10" s="53">
        <f>SUM(F11:F21)</f>
        <v>165386.17000000004</v>
      </c>
    </row>
    <row r="11" spans="1:6" s="55" customFormat="1" ht="19.5" customHeight="1" outlineLevel="2">
      <c r="A11" s="56" t="s">
        <v>100</v>
      </c>
      <c r="B11" s="49">
        <v>976</v>
      </c>
      <c r="C11" s="50">
        <v>72</v>
      </c>
      <c r="D11" s="51" t="s">
        <v>68</v>
      </c>
      <c r="E11" s="52">
        <v>0.37</v>
      </c>
      <c r="F11" s="53">
        <f>ROUND(B11*C11*E11,2)</f>
        <v>26000.64</v>
      </c>
    </row>
    <row r="12" spans="1:6" s="55" customFormat="1" ht="18" customHeight="1" outlineLevel="2">
      <c r="A12" s="56" t="s">
        <v>71</v>
      </c>
      <c r="B12" s="49">
        <v>2560</v>
      </c>
      <c r="C12" s="50">
        <v>26</v>
      </c>
      <c r="D12" s="51" t="s">
        <v>68</v>
      </c>
      <c r="E12" s="52">
        <v>0.36</v>
      </c>
      <c r="F12" s="53">
        <f aca="true" t="shared" si="0" ref="F12:F21">ROUND(B12*C12*E12,2)</f>
        <v>23961.6</v>
      </c>
    </row>
    <row r="13" spans="1:6" s="55" customFormat="1" ht="19.5" customHeight="1" outlineLevel="2">
      <c r="A13" s="56" t="s">
        <v>72</v>
      </c>
      <c r="B13" s="49">
        <v>1</v>
      </c>
      <c r="C13" s="50">
        <v>52</v>
      </c>
      <c r="D13" s="51" t="s">
        <v>69</v>
      </c>
      <c r="E13" s="52">
        <v>23.03</v>
      </c>
      <c r="F13" s="53">
        <f t="shared" si="0"/>
        <v>1197.56</v>
      </c>
    </row>
    <row r="14" spans="1:6" s="55" customFormat="1" ht="18" customHeight="1" outlineLevel="2">
      <c r="A14" s="56" t="s">
        <v>73</v>
      </c>
      <c r="B14" s="49">
        <v>2560</v>
      </c>
      <c r="C14" s="50">
        <v>3</v>
      </c>
      <c r="D14" s="51" t="s">
        <v>68</v>
      </c>
      <c r="E14" s="52">
        <v>3.58</v>
      </c>
      <c r="F14" s="53">
        <f t="shared" si="0"/>
        <v>27494.4</v>
      </c>
    </row>
    <row r="15" spans="1:6" s="55" customFormat="1" ht="16.5" customHeight="1" outlineLevel="2">
      <c r="A15" s="56" t="s">
        <v>74</v>
      </c>
      <c r="B15" s="49">
        <v>3.5</v>
      </c>
      <c r="C15" s="50">
        <v>124</v>
      </c>
      <c r="D15" s="51" t="s">
        <v>68</v>
      </c>
      <c r="E15" s="52">
        <v>6.98</v>
      </c>
      <c r="F15" s="53">
        <f t="shared" si="0"/>
        <v>3029.32</v>
      </c>
    </row>
    <row r="16" spans="1:6" s="55" customFormat="1" ht="20.25" customHeight="1" outlineLevel="2">
      <c r="A16" s="56" t="s">
        <v>75</v>
      </c>
      <c r="B16" s="49">
        <v>7.2</v>
      </c>
      <c r="C16" s="50">
        <v>124</v>
      </c>
      <c r="D16" s="51" t="s">
        <v>68</v>
      </c>
      <c r="E16" s="52">
        <v>0.65</v>
      </c>
      <c r="F16" s="53">
        <f t="shared" si="0"/>
        <v>580.32</v>
      </c>
    </row>
    <row r="17" spans="1:6" s="55" customFormat="1" ht="17.25" customHeight="1" outlineLevel="2">
      <c r="A17" s="56" t="s">
        <v>76</v>
      </c>
      <c r="B17" s="49">
        <f>B11*0.5</f>
        <v>488</v>
      </c>
      <c r="C17" s="50">
        <v>72</v>
      </c>
      <c r="D17" s="51" t="s">
        <v>68</v>
      </c>
      <c r="E17" s="52">
        <v>1.45</v>
      </c>
      <c r="F17" s="53">
        <f t="shared" si="0"/>
        <v>50947.2</v>
      </c>
    </row>
    <row r="18" spans="1:6" s="55" customFormat="1" ht="23.25" customHeight="1" outlineLevel="2">
      <c r="A18" s="56" t="s">
        <v>77</v>
      </c>
      <c r="B18" s="49">
        <v>3.5</v>
      </c>
      <c r="C18" s="50">
        <v>123</v>
      </c>
      <c r="D18" s="51" t="s">
        <v>68</v>
      </c>
      <c r="E18" s="52">
        <v>17.4</v>
      </c>
      <c r="F18" s="53">
        <f t="shared" si="0"/>
        <v>7490.7</v>
      </c>
    </row>
    <row r="19" spans="1:6" s="55" customFormat="1" ht="29.25" customHeight="1" outlineLevel="2">
      <c r="A19" s="56" t="s">
        <v>78</v>
      </c>
      <c r="B19" s="49">
        <f>B11*0.1</f>
        <v>97.60000000000001</v>
      </c>
      <c r="C19" s="50">
        <v>3</v>
      </c>
      <c r="D19" s="51" t="s">
        <v>68</v>
      </c>
      <c r="E19" s="52">
        <v>20.39</v>
      </c>
      <c r="F19" s="53">
        <f t="shared" si="0"/>
        <v>5970.19</v>
      </c>
    </row>
    <row r="20" spans="1:6" s="55" customFormat="1" ht="29.25" customHeight="1" outlineLevel="2">
      <c r="A20" s="56" t="s">
        <v>79</v>
      </c>
      <c r="B20" s="49">
        <v>7.2</v>
      </c>
      <c r="C20" s="50">
        <v>123</v>
      </c>
      <c r="D20" s="51" t="s">
        <v>68</v>
      </c>
      <c r="E20" s="52">
        <v>3.99</v>
      </c>
      <c r="F20" s="53">
        <f t="shared" si="0"/>
        <v>3533.54</v>
      </c>
    </row>
    <row r="21" spans="1:6" s="55" customFormat="1" ht="29.25" customHeight="1" outlineLevel="2">
      <c r="A21" s="56" t="s">
        <v>80</v>
      </c>
      <c r="B21" s="49">
        <f>B11*0.35</f>
        <v>341.59999999999997</v>
      </c>
      <c r="C21" s="50">
        <v>22</v>
      </c>
      <c r="D21" s="51" t="s">
        <v>68</v>
      </c>
      <c r="E21" s="52">
        <v>2.02</v>
      </c>
      <c r="F21" s="53">
        <f t="shared" si="0"/>
        <v>15180.7</v>
      </c>
    </row>
    <row r="22" spans="1:6" s="55" customFormat="1" ht="31.5" customHeight="1" outlineLevel="1">
      <c r="A22" s="48" t="s">
        <v>101</v>
      </c>
      <c r="B22" s="49">
        <f>B8</f>
        <v>3451</v>
      </c>
      <c r="C22" s="50" t="s">
        <v>7</v>
      </c>
      <c r="D22" s="51" t="s">
        <v>7</v>
      </c>
      <c r="E22" s="52">
        <f>F22/B22/12</f>
        <v>0.10153892591519366</v>
      </c>
      <c r="F22" s="53">
        <f>SUM(F23:F24)</f>
        <v>4204.93</v>
      </c>
    </row>
    <row r="23" spans="1:6" s="55" customFormat="1" ht="22.5" customHeight="1" outlineLevel="1">
      <c r="A23" s="56" t="s">
        <v>95</v>
      </c>
      <c r="B23" s="49">
        <v>505.4</v>
      </c>
      <c r="C23" s="50">
        <v>12</v>
      </c>
      <c r="D23" s="51" t="s">
        <v>7</v>
      </c>
      <c r="E23" s="52">
        <v>0.26</v>
      </c>
      <c r="F23" s="53">
        <f>ROUND(B23*C23*E23,2)</f>
        <v>1576.85</v>
      </c>
    </row>
    <row r="24" spans="1:6" s="55" customFormat="1" ht="23.25" customHeight="1" outlineLevel="1">
      <c r="A24" s="56" t="s">
        <v>96</v>
      </c>
      <c r="B24" s="49">
        <v>505.4</v>
      </c>
      <c r="C24" s="50">
        <v>1</v>
      </c>
      <c r="D24" s="51" t="s">
        <v>7</v>
      </c>
      <c r="E24" s="52">
        <v>5.2</v>
      </c>
      <c r="F24" s="53">
        <f>ROUND(B24*C24*E24,2)</f>
        <v>2628.08</v>
      </c>
    </row>
    <row r="25" spans="1:7" s="55" customFormat="1" ht="33" customHeight="1" outlineLevel="1">
      <c r="A25" s="48" t="s">
        <v>102</v>
      </c>
      <c r="B25" s="49">
        <f>B8</f>
        <v>3451</v>
      </c>
      <c r="C25" s="50">
        <v>12</v>
      </c>
      <c r="D25" s="51" t="s">
        <v>68</v>
      </c>
      <c r="E25" s="52">
        <f>F25/B25/C25</f>
        <v>6.029519945909398</v>
      </c>
      <c r="F25" s="53">
        <f>SUM(F26:F43)</f>
        <v>249694.48</v>
      </c>
      <c r="G25" s="65">
        <v>249694.48</v>
      </c>
    </row>
    <row r="26" spans="1:6" s="55" customFormat="1" ht="19.5" customHeight="1" outlineLevel="1">
      <c r="A26" s="66" t="s">
        <v>81</v>
      </c>
      <c r="B26" s="57">
        <v>629</v>
      </c>
      <c r="C26" s="49">
        <v>2</v>
      </c>
      <c r="D26" s="59" t="s">
        <v>68</v>
      </c>
      <c r="E26" s="53">
        <v>3.44</v>
      </c>
      <c r="F26" s="53">
        <f>ROUND(B26*E26*C26,2)</f>
        <v>4327.52</v>
      </c>
    </row>
    <row r="27" spans="1:6" s="55" customFormat="1" ht="19.5" customHeight="1" outlineLevel="1">
      <c r="A27" s="56" t="s">
        <v>82</v>
      </c>
      <c r="B27" s="57">
        <v>505.4</v>
      </c>
      <c r="C27" s="49">
        <v>2</v>
      </c>
      <c r="D27" s="59" t="s">
        <v>68</v>
      </c>
      <c r="E27" s="53">
        <f>E26</f>
        <v>3.44</v>
      </c>
      <c r="F27" s="53">
        <f aca="true" t="shared" si="1" ref="F27:F40">ROUND(B27*E27*C27,2)</f>
        <v>3477.15</v>
      </c>
    </row>
    <row r="28" spans="1:6" s="55" customFormat="1" ht="19.5" customHeight="1" outlineLevel="1">
      <c r="A28" s="56" t="s">
        <v>83</v>
      </c>
      <c r="B28" s="57">
        <v>3</v>
      </c>
      <c r="C28" s="49">
        <v>2</v>
      </c>
      <c r="D28" s="59" t="s">
        <v>68</v>
      </c>
      <c r="E28" s="53">
        <f>E26</f>
        <v>3.44</v>
      </c>
      <c r="F28" s="53">
        <f t="shared" si="1"/>
        <v>20.64</v>
      </c>
    </row>
    <row r="29" spans="1:6" s="55" customFormat="1" ht="19.5" customHeight="1" outlineLevel="1">
      <c r="A29" s="56" t="s">
        <v>84</v>
      </c>
      <c r="B29" s="57">
        <v>209.7</v>
      </c>
      <c r="C29" s="49">
        <v>1</v>
      </c>
      <c r="D29" s="59" t="s">
        <v>68</v>
      </c>
      <c r="E29" s="53">
        <v>42.7</v>
      </c>
      <c r="F29" s="53">
        <f t="shared" si="1"/>
        <v>8954.19</v>
      </c>
    </row>
    <row r="30" spans="1:6" s="55" customFormat="1" ht="30" outlineLevel="1">
      <c r="A30" s="56" t="s">
        <v>85</v>
      </c>
      <c r="B30" s="57">
        <v>51.6</v>
      </c>
      <c r="C30" s="49">
        <v>1</v>
      </c>
      <c r="D30" s="59" t="s">
        <v>68</v>
      </c>
      <c r="E30" s="53">
        <f>E29</f>
        <v>42.7</v>
      </c>
      <c r="F30" s="53">
        <f t="shared" si="1"/>
        <v>2203.32</v>
      </c>
    </row>
    <row r="31" spans="1:6" s="55" customFormat="1" ht="19.5" customHeight="1" outlineLevel="1">
      <c r="A31" s="66" t="s">
        <v>122</v>
      </c>
      <c r="B31" s="57">
        <v>3</v>
      </c>
      <c r="C31" s="49">
        <v>2</v>
      </c>
      <c r="D31" s="59" t="s">
        <v>68</v>
      </c>
      <c r="E31" s="53">
        <f>E29</f>
        <v>42.7</v>
      </c>
      <c r="F31" s="53">
        <f t="shared" si="1"/>
        <v>256.2</v>
      </c>
    </row>
    <row r="32" spans="1:6" s="55" customFormat="1" ht="19.5" customHeight="1" outlineLevel="1">
      <c r="A32" s="56" t="s">
        <v>86</v>
      </c>
      <c r="B32" s="57">
        <v>2</v>
      </c>
      <c r="C32" s="49">
        <v>5</v>
      </c>
      <c r="D32" s="59" t="s">
        <v>113</v>
      </c>
      <c r="E32" s="53">
        <v>94.18</v>
      </c>
      <c r="F32" s="53">
        <f t="shared" si="1"/>
        <v>941.8</v>
      </c>
    </row>
    <row r="33" spans="1:6" s="55" customFormat="1" ht="19.5" customHeight="1" outlineLevel="1">
      <c r="A33" s="56" t="s">
        <v>87</v>
      </c>
      <c r="B33" s="57">
        <v>2</v>
      </c>
      <c r="C33" s="49">
        <v>1</v>
      </c>
      <c r="D33" s="59" t="s">
        <v>94</v>
      </c>
      <c r="E33" s="53">
        <v>244.6</v>
      </c>
      <c r="F33" s="53">
        <f t="shared" si="1"/>
        <v>489.2</v>
      </c>
    </row>
    <row r="34" spans="1:6" s="55" customFormat="1" ht="19.5" customHeight="1" outlineLevel="1">
      <c r="A34" s="56" t="s">
        <v>88</v>
      </c>
      <c r="B34" s="57">
        <v>2</v>
      </c>
      <c r="C34" s="49">
        <v>1</v>
      </c>
      <c r="D34" s="59" t="s">
        <v>94</v>
      </c>
      <c r="E34" s="53">
        <v>58.76</v>
      </c>
      <c r="F34" s="53">
        <f t="shared" si="1"/>
        <v>117.52</v>
      </c>
    </row>
    <row r="35" spans="1:6" s="55" customFormat="1" ht="19.5" customHeight="1" outlineLevel="1">
      <c r="A35" s="56" t="s">
        <v>89</v>
      </c>
      <c r="B35" s="57">
        <v>0.6</v>
      </c>
      <c r="C35" s="49">
        <v>1</v>
      </c>
      <c r="D35" s="59" t="s">
        <v>68</v>
      </c>
      <c r="E35" s="53">
        <v>832.72</v>
      </c>
      <c r="F35" s="53">
        <f t="shared" si="1"/>
        <v>499.63</v>
      </c>
    </row>
    <row r="36" spans="1:6" s="55" customFormat="1" ht="19.5" customHeight="1" outlineLevel="1">
      <c r="A36" s="56" t="s">
        <v>90</v>
      </c>
      <c r="B36" s="57">
        <v>0.6</v>
      </c>
      <c r="C36" s="49">
        <v>1</v>
      </c>
      <c r="D36" s="59" t="s">
        <v>68</v>
      </c>
      <c r="E36" s="53">
        <v>113.78</v>
      </c>
      <c r="F36" s="53">
        <f t="shared" si="1"/>
        <v>68.27</v>
      </c>
    </row>
    <row r="37" spans="1:6" s="55" customFormat="1" ht="30" outlineLevel="1">
      <c r="A37" s="56" t="s">
        <v>91</v>
      </c>
      <c r="B37" s="57">
        <v>928.5</v>
      </c>
      <c r="C37" s="49">
        <v>104</v>
      </c>
      <c r="D37" s="59" t="s">
        <v>68</v>
      </c>
      <c r="E37" s="53">
        <v>1.35</v>
      </c>
      <c r="F37" s="53">
        <f t="shared" si="1"/>
        <v>130361.4</v>
      </c>
    </row>
    <row r="38" spans="1:6" s="55" customFormat="1" ht="19.5" customHeight="1" outlineLevel="1">
      <c r="A38" s="56" t="s">
        <v>92</v>
      </c>
      <c r="B38" s="57">
        <f>B26+B27+B37</f>
        <v>2062.9</v>
      </c>
      <c r="C38" s="49">
        <v>2</v>
      </c>
      <c r="D38" s="59" t="s">
        <v>68</v>
      </c>
      <c r="E38" s="53">
        <f>E37</f>
        <v>1.35</v>
      </c>
      <c r="F38" s="53">
        <f t="shared" si="1"/>
        <v>5569.83</v>
      </c>
    </row>
    <row r="39" spans="1:6" s="55" customFormat="1" ht="19.5" customHeight="1" outlineLevel="1">
      <c r="A39" s="66" t="s">
        <v>93</v>
      </c>
      <c r="B39" s="57">
        <v>1</v>
      </c>
      <c r="C39" s="49">
        <v>1</v>
      </c>
      <c r="D39" s="59" t="s">
        <v>94</v>
      </c>
      <c r="E39" s="53">
        <v>487.52</v>
      </c>
      <c r="F39" s="53">
        <f t="shared" si="1"/>
        <v>487.52</v>
      </c>
    </row>
    <row r="40" spans="1:6" s="55" customFormat="1" ht="19.5" customHeight="1" outlineLevel="1">
      <c r="A40" s="56" t="s">
        <v>136</v>
      </c>
      <c r="B40" s="57">
        <v>0.7</v>
      </c>
      <c r="C40" s="58">
        <v>1</v>
      </c>
      <c r="D40" s="67" t="s">
        <v>94</v>
      </c>
      <c r="E40" s="51">
        <v>235.65</v>
      </c>
      <c r="F40" s="53">
        <f t="shared" si="1"/>
        <v>164.96</v>
      </c>
    </row>
    <row r="41" spans="1:7" s="55" customFormat="1" ht="30" outlineLevel="1">
      <c r="A41" s="56" t="s">
        <v>123</v>
      </c>
      <c r="B41" s="57">
        <v>10</v>
      </c>
      <c r="C41" s="58">
        <v>1</v>
      </c>
      <c r="D41" s="59" t="s">
        <v>68</v>
      </c>
      <c r="E41" s="53">
        <v>998.93</v>
      </c>
      <c r="F41" s="53">
        <f>ROUND(B41*E41*C41,2)</f>
        <v>9989.3</v>
      </c>
      <c r="G41" s="68"/>
    </row>
    <row r="42" spans="1:7" s="55" customFormat="1" ht="19.5" customHeight="1" outlineLevel="1">
      <c r="A42" s="56" t="s">
        <v>143</v>
      </c>
      <c r="B42" s="69">
        <v>1</v>
      </c>
      <c r="C42" s="58">
        <v>1</v>
      </c>
      <c r="D42" s="70" t="s">
        <v>94</v>
      </c>
      <c r="E42" s="53">
        <v>20000</v>
      </c>
      <c r="F42" s="53">
        <f>ROUND(B42*E42*C42,2)</f>
        <v>20000</v>
      </c>
      <c r="G42" s="68"/>
    </row>
    <row r="43" spans="1:6" s="55" customFormat="1" ht="21" customHeight="1" outlineLevel="1">
      <c r="A43" s="56" t="s">
        <v>127</v>
      </c>
      <c r="B43" s="67"/>
      <c r="C43" s="49" t="s">
        <v>139</v>
      </c>
      <c r="D43" s="59" t="s">
        <v>139</v>
      </c>
      <c r="E43" s="71"/>
      <c r="F43" s="53">
        <f>G25-SUM(F26:F42)</f>
        <v>61766.03000000006</v>
      </c>
    </row>
    <row r="44" spans="1:6" s="28" customFormat="1" ht="31.5" customHeight="1" outlineLevel="1">
      <c r="A44" s="42" t="s">
        <v>103</v>
      </c>
      <c r="B44" s="43">
        <f>B8</f>
        <v>3451</v>
      </c>
      <c r="C44" s="39">
        <v>12</v>
      </c>
      <c r="D44" s="40" t="s">
        <v>24</v>
      </c>
      <c r="E44" s="44">
        <v>0.06</v>
      </c>
      <c r="F44" s="45">
        <f>ROUND(B44*C44*E44,2)</f>
        <v>2484.72</v>
      </c>
    </row>
    <row r="45" spans="1:6" s="27" customFormat="1" ht="48" customHeight="1">
      <c r="A45" s="22" t="s">
        <v>104</v>
      </c>
      <c r="B45" s="23">
        <f>B8</f>
        <v>3451</v>
      </c>
      <c r="C45" s="37">
        <v>12</v>
      </c>
      <c r="D45" s="24" t="s">
        <v>68</v>
      </c>
      <c r="E45" s="25">
        <f>SUM(E46,E53,E66)</f>
        <v>9.3</v>
      </c>
      <c r="F45" s="38">
        <f>SUM(F46,F53,F66)</f>
        <v>385131.6</v>
      </c>
    </row>
    <row r="46" spans="1:7" s="55" customFormat="1" ht="30.75" customHeight="1">
      <c r="A46" s="48" t="s">
        <v>105</v>
      </c>
      <c r="B46" s="49">
        <f>B45</f>
        <v>3451</v>
      </c>
      <c r="C46" s="50">
        <v>12</v>
      </c>
      <c r="D46" s="51" t="s">
        <v>68</v>
      </c>
      <c r="E46" s="52">
        <f>F46/B46/C46</f>
        <v>0.67</v>
      </c>
      <c r="F46" s="52">
        <f>SUM(F47:F52)</f>
        <v>27746.04</v>
      </c>
      <c r="G46" s="55">
        <v>27746.04</v>
      </c>
    </row>
    <row r="47" spans="1:6" s="55" customFormat="1" ht="30.75" customHeight="1">
      <c r="A47" s="56" t="s">
        <v>124</v>
      </c>
      <c r="B47" s="57">
        <v>10</v>
      </c>
      <c r="C47" s="58">
        <v>12</v>
      </c>
      <c r="D47" s="59" t="s">
        <v>94</v>
      </c>
      <c r="E47" s="60">
        <v>34.64</v>
      </c>
      <c r="F47" s="52">
        <f>ROUND(B47*C47*E47,2)</f>
        <v>4156.8</v>
      </c>
    </row>
    <row r="48" spans="1:6" s="55" customFormat="1" ht="15">
      <c r="A48" s="56" t="s">
        <v>125</v>
      </c>
      <c r="B48" s="57">
        <f>1</f>
        <v>1</v>
      </c>
      <c r="C48" s="58">
        <v>12</v>
      </c>
      <c r="D48" s="59" t="s">
        <v>94</v>
      </c>
      <c r="E48" s="60">
        <v>192.81</v>
      </c>
      <c r="F48" s="52">
        <f>ROUND(B48*C48*E48,2)</f>
        <v>2313.72</v>
      </c>
    </row>
    <row r="49" spans="1:6" s="55" customFormat="1" ht="30">
      <c r="A49" s="56" t="s">
        <v>107</v>
      </c>
      <c r="B49" s="57">
        <v>20</v>
      </c>
      <c r="C49" s="58">
        <v>1</v>
      </c>
      <c r="D49" s="59" t="s">
        <v>94</v>
      </c>
      <c r="E49" s="60">
        <v>465.56</v>
      </c>
      <c r="F49" s="52">
        <f>ROUND(B49*C49*E49,2)</f>
        <v>9311.2</v>
      </c>
    </row>
    <row r="50" spans="1:6" s="55" customFormat="1" ht="15">
      <c r="A50" s="56" t="s">
        <v>108</v>
      </c>
      <c r="B50" s="57">
        <v>1</v>
      </c>
      <c r="C50" s="58">
        <v>1</v>
      </c>
      <c r="D50" s="59" t="s">
        <v>94</v>
      </c>
      <c r="E50" s="60">
        <v>2147.22</v>
      </c>
      <c r="F50" s="52">
        <f>ROUND(B50*C50*E50,2)</f>
        <v>2147.22</v>
      </c>
    </row>
    <row r="51" spans="1:6" s="55" customFormat="1" ht="30">
      <c r="A51" s="56" t="s">
        <v>126</v>
      </c>
      <c r="B51" s="57">
        <v>1</v>
      </c>
      <c r="C51" s="58">
        <v>1</v>
      </c>
      <c r="D51" s="59" t="s">
        <v>109</v>
      </c>
      <c r="E51" s="52">
        <v>3800</v>
      </c>
      <c r="F51" s="52">
        <f>ROUND(B51*C51*E51,2)</f>
        <v>3800</v>
      </c>
    </row>
    <row r="52" spans="1:6" s="55" customFormat="1" ht="17.25" customHeight="1" outlineLevel="1">
      <c r="A52" s="56" t="s">
        <v>127</v>
      </c>
      <c r="B52" s="57" t="s">
        <v>139</v>
      </c>
      <c r="C52" s="58" t="s">
        <v>139</v>
      </c>
      <c r="D52" s="59" t="s">
        <v>139</v>
      </c>
      <c r="E52" s="52" t="s">
        <v>139</v>
      </c>
      <c r="F52" s="52">
        <f>G46-SUM(F47:F51)</f>
        <v>6017.0999999999985</v>
      </c>
    </row>
    <row r="53" spans="1:7" s="55" customFormat="1" ht="45.75" customHeight="1">
      <c r="A53" s="48" t="s">
        <v>106</v>
      </c>
      <c r="B53" s="49">
        <f>B46</f>
        <v>3451</v>
      </c>
      <c r="C53" s="50">
        <v>12</v>
      </c>
      <c r="D53" s="51" t="s">
        <v>68</v>
      </c>
      <c r="E53" s="52">
        <f>F53/B53/C53</f>
        <v>4.48</v>
      </c>
      <c r="F53" s="52">
        <f>SUM(F54:F65)</f>
        <v>185525.76</v>
      </c>
      <c r="G53" s="55">
        <v>185525.76</v>
      </c>
    </row>
    <row r="54" spans="1:6" s="55" customFormat="1" ht="30">
      <c r="A54" s="56" t="s">
        <v>110</v>
      </c>
      <c r="B54" s="57">
        <v>275</v>
      </c>
      <c r="C54" s="58">
        <v>1</v>
      </c>
      <c r="D54" s="59" t="s">
        <v>111</v>
      </c>
      <c r="E54" s="61">
        <v>23.99</v>
      </c>
      <c r="F54" s="52">
        <f>ROUND(B54*C54*E54,2)</f>
        <v>6597.25</v>
      </c>
    </row>
    <row r="55" spans="1:6" s="55" customFormat="1" ht="15">
      <c r="A55" s="56" t="s">
        <v>112</v>
      </c>
      <c r="B55" s="57">
        <v>275</v>
      </c>
      <c r="C55" s="58">
        <v>1</v>
      </c>
      <c r="D55" s="59" t="s">
        <v>113</v>
      </c>
      <c r="E55" s="61">
        <v>95.9</v>
      </c>
      <c r="F55" s="52">
        <f aca="true" t="shared" si="2" ref="F55:F64">ROUND(B55*C55*E55,2)</f>
        <v>26372.5</v>
      </c>
    </row>
    <row r="56" spans="1:6" s="55" customFormat="1" ht="15">
      <c r="A56" s="56" t="s">
        <v>114</v>
      </c>
      <c r="B56" s="57">
        <v>21086</v>
      </c>
      <c r="C56" s="58">
        <v>1</v>
      </c>
      <c r="D56" s="59" t="s">
        <v>115</v>
      </c>
      <c r="E56" s="61">
        <v>0.36</v>
      </c>
      <c r="F56" s="52">
        <f t="shared" si="2"/>
        <v>7590.96</v>
      </c>
    </row>
    <row r="57" spans="1:6" s="55" customFormat="1" ht="15">
      <c r="A57" s="56" t="s">
        <v>116</v>
      </c>
      <c r="B57" s="57">
        <v>1</v>
      </c>
      <c r="C57" s="58">
        <v>1</v>
      </c>
      <c r="D57" s="59" t="s">
        <v>117</v>
      </c>
      <c r="E57" s="61">
        <v>684.84</v>
      </c>
      <c r="F57" s="52">
        <f t="shared" si="2"/>
        <v>684.84</v>
      </c>
    </row>
    <row r="58" spans="1:6" s="55" customFormat="1" ht="45">
      <c r="A58" s="56" t="s">
        <v>128</v>
      </c>
      <c r="B58" s="57">
        <v>505.4</v>
      </c>
      <c r="C58" s="58">
        <v>104</v>
      </c>
      <c r="D58" s="59" t="s">
        <v>68</v>
      </c>
      <c r="E58" s="61">
        <v>1.35</v>
      </c>
      <c r="F58" s="52">
        <f t="shared" si="2"/>
        <v>70958.16</v>
      </c>
    </row>
    <row r="59" spans="1:6" s="55" customFormat="1" ht="30">
      <c r="A59" s="56" t="s">
        <v>129</v>
      </c>
      <c r="B59" s="57">
        <v>3</v>
      </c>
      <c r="C59" s="58">
        <v>1</v>
      </c>
      <c r="D59" s="59" t="s">
        <v>94</v>
      </c>
      <c r="E59" s="61">
        <v>267.18</v>
      </c>
      <c r="F59" s="52">
        <f t="shared" si="2"/>
        <v>801.54</v>
      </c>
    </row>
    <row r="60" spans="1:6" s="55" customFormat="1" ht="15">
      <c r="A60" s="56" t="s">
        <v>130</v>
      </c>
      <c r="B60" s="57">
        <v>133</v>
      </c>
      <c r="C60" s="58">
        <v>1</v>
      </c>
      <c r="D60" s="59" t="s">
        <v>94</v>
      </c>
      <c r="E60" s="61">
        <v>82.37</v>
      </c>
      <c r="F60" s="52">
        <f t="shared" si="2"/>
        <v>10955.21</v>
      </c>
    </row>
    <row r="61" spans="1:6" s="55" customFormat="1" ht="15">
      <c r="A61" s="56" t="s">
        <v>118</v>
      </c>
      <c r="B61" s="57">
        <v>5</v>
      </c>
      <c r="C61" s="58">
        <v>1</v>
      </c>
      <c r="D61" s="59" t="s">
        <v>94</v>
      </c>
      <c r="E61" s="61">
        <v>230.38</v>
      </c>
      <c r="F61" s="52">
        <f t="shared" si="2"/>
        <v>1151.9</v>
      </c>
    </row>
    <row r="62" spans="1:6" s="55" customFormat="1" ht="30">
      <c r="A62" s="56" t="s">
        <v>131</v>
      </c>
      <c r="B62" s="57">
        <v>629</v>
      </c>
      <c r="C62" s="58">
        <v>3</v>
      </c>
      <c r="D62" s="59" t="s">
        <v>68</v>
      </c>
      <c r="E62" s="61">
        <v>1.35</v>
      </c>
      <c r="F62" s="52">
        <f t="shared" si="2"/>
        <v>2547.45</v>
      </c>
    </row>
    <row r="63" spans="1:6" s="55" customFormat="1" ht="30">
      <c r="A63" s="56" t="s">
        <v>132</v>
      </c>
      <c r="B63" s="57">
        <v>156</v>
      </c>
      <c r="C63" s="58">
        <v>1</v>
      </c>
      <c r="D63" s="59" t="s">
        <v>113</v>
      </c>
      <c r="E63" s="61">
        <v>133.98</v>
      </c>
      <c r="F63" s="52">
        <f t="shared" si="2"/>
        <v>20900.88</v>
      </c>
    </row>
    <row r="64" spans="1:6" s="55" customFormat="1" ht="30">
      <c r="A64" s="56" t="s">
        <v>119</v>
      </c>
      <c r="B64" s="57">
        <v>11</v>
      </c>
      <c r="C64" s="58">
        <v>1</v>
      </c>
      <c r="D64" s="59" t="s">
        <v>120</v>
      </c>
      <c r="E64" s="61">
        <v>191.8</v>
      </c>
      <c r="F64" s="52">
        <f t="shared" si="2"/>
        <v>2109.8</v>
      </c>
    </row>
    <row r="65" spans="1:6" s="55" customFormat="1" ht="15">
      <c r="A65" s="56" t="s">
        <v>127</v>
      </c>
      <c r="B65" s="57" t="s">
        <v>139</v>
      </c>
      <c r="C65" s="58" t="s">
        <v>139</v>
      </c>
      <c r="D65" s="59" t="s">
        <v>139</v>
      </c>
      <c r="E65" s="52" t="s">
        <v>139</v>
      </c>
      <c r="F65" s="52">
        <f>G53-SUM(F54:F64)</f>
        <v>34855.27000000005</v>
      </c>
    </row>
    <row r="66" spans="1:7" s="62" customFormat="1" ht="18" customHeight="1">
      <c r="A66" s="48" t="s">
        <v>121</v>
      </c>
      <c r="B66" s="49">
        <f>B53</f>
        <v>3451</v>
      </c>
      <c r="C66" s="50">
        <v>12</v>
      </c>
      <c r="D66" s="51" t="s">
        <v>68</v>
      </c>
      <c r="E66" s="52">
        <f>F66/B66/C66</f>
        <v>4.1499999999999995</v>
      </c>
      <c r="F66" s="52">
        <f>SUM(F67:F72)</f>
        <v>171859.8</v>
      </c>
      <c r="G66" s="62">
        <v>171859.8</v>
      </c>
    </row>
    <row r="67" spans="1:6" s="55" customFormat="1" ht="30">
      <c r="A67" s="56" t="s">
        <v>146</v>
      </c>
      <c r="B67" s="49">
        <v>1</v>
      </c>
      <c r="C67" s="50">
        <v>365</v>
      </c>
      <c r="D67" s="51" t="s">
        <v>147</v>
      </c>
      <c r="E67" s="52">
        <v>24.03</v>
      </c>
      <c r="F67" s="53">
        <f>ROUND(B67*C67*E67,2)</f>
        <v>8770.95</v>
      </c>
    </row>
    <row r="68" spans="1:6" s="55" customFormat="1" ht="75">
      <c r="A68" s="56" t="s">
        <v>148</v>
      </c>
      <c r="B68" s="49">
        <v>1</v>
      </c>
      <c r="C68" s="50">
        <v>12</v>
      </c>
      <c r="D68" s="51" t="s">
        <v>147</v>
      </c>
      <c r="E68" s="52">
        <v>874.3</v>
      </c>
      <c r="F68" s="53">
        <f>ROUND(B68*C68*E68,2)</f>
        <v>10491.6</v>
      </c>
    </row>
    <row r="69" spans="1:6" s="55" customFormat="1" ht="45">
      <c r="A69" s="56" t="s">
        <v>149</v>
      </c>
      <c r="B69" s="49">
        <v>1</v>
      </c>
      <c r="C69" s="50">
        <v>4</v>
      </c>
      <c r="D69" s="51" t="s">
        <v>147</v>
      </c>
      <c r="E69" s="52">
        <v>12835.52</v>
      </c>
      <c r="F69" s="53">
        <f>ROUND(B69*C69*E69,2)</f>
        <v>51342.08</v>
      </c>
    </row>
    <row r="70" spans="1:6" s="55" customFormat="1" ht="20.25" customHeight="1">
      <c r="A70" s="56" t="s">
        <v>150</v>
      </c>
      <c r="B70" s="49">
        <v>1</v>
      </c>
      <c r="C70" s="50">
        <v>1</v>
      </c>
      <c r="D70" s="51" t="s">
        <v>147</v>
      </c>
      <c r="E70" s="52">
        <v>4940</v>
      </c>
      <c r="F70" s="53">
        <f>ROUND(B70*C70*E70,2)</f>
        <v>4940</v>
      </c>
    </row>
    <row r="71" spans="1:6" s="55" customFormat="1" ht="20.25" customHeight="1">
      <c r="A71" s="56" t="s">
        <v>151</v>
      </c>
      <c r="B71" s="49">
        <v>1</v>
      </c>
      <c r="C71" s="50">
        <v>1</v>
      </c>
      <c r="D71" s="51" t="s">
        <v>147</v>
      </c>
      <c r="E71" s="52">
        <v>2538.32</v>
      </c>
      <c r="F71" s="53">
        <f>ROUND(B71*C71*E71,2)</f>
        <v>2538.32</v>
      </c>
    </row>
    <row r="72" spans="1:6" s="55" customFormat="1" ht="20.25" customHeight="1">
      <c r="A72" s="63" t="s">
        <v>152</v>
      </c>
      <c r="B72" s="49">
        <v>1</v>
      </c>
      <c r="C72" s="50"/>
      <c r="D72" s="51" t="s">
        <v>147</v>
      </c>
      <c r="E72" s="52"/>
      <c r="F72" s="53">
        <f>G66-SUM(F67:F71)</f>
        <v>93776.84999999998</v>
      </c>
    </row>
    <row r="73" spans="1:6" s="27" customFormat="1" ht="18" customHeight="1">
      <c r="A73" s="34" t="s">
        <v>70</v>
      </c>
      <c r="B73" s="35"/>
      <c r="C73" s="35"/>
      <c r="D73" s="36"/>
      <c r="E73" s="64">
        <f>E8+E45</f>
        <v>22.494736308316433</v>
      </c>
      <c r="F73" s="29">
        <f>F8+F45</f>
        <v>931552.02</v>
      </c>
    </row>
    <row r="74" spans="1:6" ht="15">
      <c r="A74" s="30"/>
      <c r="B74" s="31"/>
      <c r="C74" s="31"/>
      <c r="D74" s="31"/>
      <c r="E74" s="31"/>
      <c r="F74" s="31"/>
    </row>
    <row r="75" spans="1:5" ht="15">
      <c r="A75" s="47" t="s">
        <v>137</v>
      </c>
      <c r="B75" s="32"/>
      <c r="C75" s="19" t="s">
        <v>138</v>
      </c>
      <c r="E75" s="33"/>
    </row>
    <row r="76" ht="15">
      <c r="A76" s="18" t="s">
        <v>139</v>
      </c>
    </row>
    <row r="77" spans="1:3" ht="15">
      <c r="A77" s="47" t="s">
        <v>144</v>
      </c>
      <c r="B77" s="46"/>
      <c r="C77" s="19" t="s">
        <v>140</v>
      </c>
    </row>
    <row r="79" spans="1:2" ht="15">
      <c r="A79" s="47" t="s">
        <v>145</v>
      </c>
      <c r="B79" s="46"/>
    </row>
  </sheetData>
  <sheetProtection/>
  <mergeCells count="4">
    <mergeCell ref="A1:F1"/>
    <mergeCell ref="A2:F2"/>
    <mergeCell ref="A3:F3"/>
    <mergeCell ref="D5:F5"/>
  </mergeCells>
  <printOptions/>
  <pageMargins left="0.32" right="0.17" top="0.48" bottom="0.29" header="0.5" footer="0.3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2020-03-27T11:03:01Z</cp:lastPrinted>
  <dcterms:created xsi:type="dcterms:W3CDTF">2018-04-02T07:45:01Z</dcterms:created>
  <dcterms:modified xsi:type="dcterms:W3CDTF">2021-12-24T03:43:44Z</dcterms:modified>
  <cp:category/>
  <cp:version/>
  <cp:contentType/>
  <cp:contentStatus/>
</cp:coreProperties>
</file>